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 DIA D\CHINH QUYEN\Chinh sach cho ngu dan\SNN trien khai NQ\QĐ UBND tinh trien khai NQ 18\lan 5\"/>
    </mc:Choice>
  </mc:AlternateContent>
  <bookViews>
    <workbookView xWindow="0" yWindow="0" windowWidth="16457" windowHeight="4843"/>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F22" i="1" l="1"/>
  <c r="D16" i="1"/>
  <c r="D27" i="1" s="1"/>
  <c r="D14" i="1"/>
  <c r="D25" i="1" l="1"/>
  <c r="D11" i="1"/>
  <c r="J13" i="1"/>
  <c r="D12" i="1"/>
  <c r="F11" i="1"/>
  <c r="D10" i="1"/>
  <c r="E10" i="1"/>
  <c r="E12" i="1" s="1"/>
  <c r="J12" i="1" l="1"/>
  <c r="J10" i="1"/>
  <c r="E11" i="1"/>
  <c r="J11" i="1" l="1"/>
  <c r="E14" i="1"/>
  <c r="E25" i="1" l="1"/>
  <c r="E16" i="1"/>
  <c r="J14" i="1"/>
  <c r="J16" i="1" l="1"/>
  <c r="E22" i="1"/>
  <c r="E27" i="1"/>
  <c r="J27" i="1" s="1"/>
  <c r="J25" i="1"/>
  <c r="J22" i="1" l="1"/>
  <c r="J30" i="1" s="1"/>
  <c r="E23" i="1"/>
  <c r="J23" i="1" s="1"/>
  <c r="K30" i="1" l="1"/>
  <c r="J31" i="1"/>
  <c r="K31" i="1" s="1"/>
  <c r="J29" i="1"/>
  <c r="K29" i="1" s="1"/>
</calcChain>
</file>

<file path=xl/sharedStrings.xml><?xml version="1.0" encoding="utf-8"?>
<sst xmlns="http://schemas.openxmlformats.org/spreadsheetml/2006/main" count="59" uniqueCount="53">
  <si>
    <t>SỞ NÔNG NGHIỆP VÀ MÔI TRƯỜNG</t>
  </si>
  <si>
    <t>CHI PHÍ TUÂN THỦ THỦ TỤC HÀNH CHÍNH TRONG DỰ THẢO VĂN BẢN</t>
  </si>
  <si>
    <t>Chi phí tuân thủ thủ tục hành chính dự kiến ban hành mới</t>
  </si>
  <si>
    <t>STT</t>
  </si>
  <si>
    <t>Các công việc khi thực hiện TTHC</t>
  </si>
  <si>
    <t>Các hoạt động/cách thức thực hiện cụ thể</t>
  </si>
  <si>
    <t>Thời gian thực hiện (giờ)</t>
  </si>
  <si>
    <t>Mức TNBQ/01 giờ làm việc (đồng)</t>
  </si>
  <si>
    <t>Mức chi phí thuê tư vấn, dịch vụ (đồng)</t>
  </si>
  <si>
    <t>Mức phí, lệ phí, chi phí khác (đồng)</t>
  </si>
  <si>
    <t>Số lần thực hiện/01 năm</t>
  </si>
  <si>
    <t>Số lượng đối tượng tuân thủ/01 năm</t>
  </si>
  <si>
    <t>Chi phí thực hiện TTHC (đồng)</t>
  </si>
  <si>
    <t>Tổng chi phí thực hiện TTHC/01 năm (đồng)</t>
  </si>
  <si>
    <t>Ghi chú</t>
  </si>
  <si>
    <t>Chuẩn bị hồ sơ</t>
  </si>
  <si>
    <t>1.1</t>
  </si>
  <si>
    <t>Đơn đề nghị hỗ trợ</t>
  </si>
  <si>
    <t>1.2</t>
  </si>
  <si>
    <t>In mẫu và điền thông tin vào mẫu đơn</t>
  </si>
  <si>
    <t>Photo các loại giấy tờ (4 loại)</t>
  </si>
  <si>
    <t>1.3</t>
  </si>
  <si>
    <t>Phiếu khai báo thông tin lắp đặt và kích hoạt dịch vụ thiết bị giám sát hành trình tàu cá của chủ tàu cá</t>
  </si>
  <si>
    <t>1.4</t>
  </si>
  <si>
    <t>Hóa đơn, hồ sơ, chứng từ hợp lệ mua mới/nâng cấp thiết bị giám sát hành trình tàu cá</t>
  </si>
  <si>
    <t>In mẫu phiếu khai báo và điền thông tin vào mẫu</t>
  </si>
  <si>
    <t>Nộp kèm hồ sơ</t>
  </si>
  <si>
    <t>Nộp hồ sơ</t>
  </si>
  <si>
    <t>Trực tiếp</t>
  </si>
  <si>
    <t>Bưu chính</t>
  </si>
  <si>
    <t>Điện tử</t>
  </si>
  <si>
    <t>Nộp phí, lệ phí, chi phí khác</t>
  </si>
  <si>
    <t>3.1</t>
  </si>
  <si>
    <t>3.2</t>
  </si>
  <si>
    <t>3.3</t>
  </si>
  <si>
    <t>Phí</t>
  </si>
  <si>
    <t>Lệ phí</t>
  </si>
  <si>
    <t>Chi phí khác (nếu có)</t>
  </si>
  <si>
    <t>Chuẩn bị, phục vụ việc kiểm tra, đánh giá của cơ quan có thẩm quyền</t>
  </si>
  <si>
    <t xml:space="preserve">Công việc khác </t>
  </si>
  <si>
    <t>Nhận kết quả</t>
  </si>
  <si>
    <t>Biều mẫu số 04/ĐGTĐ-SCM</t>
  </si>
  <si>
    <r>
      <rPr>
        <b/>
        <sz val="13"/>
        <color theme="1"/>
        <rFont val="Times New Roman"/>
        <family val="1"/>
        <charset val="163"/>
        <scheme val="major"/>
      </rPr>
      <t>Tên thủ tục hành chính:</t>
    </r>
    <r>
      <rPr>
        <sz val="13"/>
        <color theme="1"/>
        <rFont val="Times New Roman"/>
        <family val="1"/>
        <charset val="163"/>
        <scheme val="major"/>
      </rPr>
      <t xml:space="preserve"> Thủ tục, hồ sơ hỗ trợ kinh phí nâng cấp/thay thế/lắp đặt mới thiết bị giám sát hành trình.</t>
    </r>
  </si>
  <si>
    <t xml:space="preserve">2 trang * 1,5 giờ/trang (vùng nông thôn)
Tiền in 2 trang (1 tờ) : 1.500 đ
</t>
  </si>
  <si>
    <t>đơn có 1 trang * 1,5 giờ/trang (vùng nông thôn)
Tiền in 1 trang: 1.500 đ.</t>
  </si>
  <si>
    <t>Đi lại photo các loại giấy tờ: 1 lượt * 2,5 giờ/lượt (vùng nông thôn)
Tiền photo: 4 tờ * 500 đ/tờ = 2.000 đ</t>
  </si>
  <si>
    <t xml:space="preserve"> Tổ thẩm định để kiểm tra, xét duyệt hồ sơ </t>
  </si>
  <si>
    <t>Thời gian duyệt hồ sơ: 1 giờ
Số người họp: 10 người.</t>
  </si>
  <si>
    <t xml:space="preserve">                  TỔNG</t>
  </si>
  <si>
    <t xml:space="preserve">Photo hồ sơ để phát cho thành viên dự họp </t>
  </si>
  <si>
    <t xml:space="preserve">Bản sao giấy tờ: Giấy chứng nhận đăng ký tàu cá, Giấy phép khai thác thủy sản, Giấy chứng nhận an toàn kỹ thuật tàu cá, Giấy phép sử dụng tần số và thiết bị vô tuyến điện đối với đài vô tuyến điện đặt trên phương tiện nghề cá. </t>
  </si>
  <si>
    <r>
      <t xml:space="preserve">Đi photo hồ sơ: </t>
    </r>
    <r>
      <rPr>
        <sz val="13"/>
        <color rgb="FFFF0000"/>
        <rFont val="Times New Roman"/>
        <family val="1"/>
        <charset val="163"/>
        <scheme val="major"/>
      </rPr>
      <t>1 giờ/lượt (photo tại cơ quan).</t>
    </r>
    <r>
      <rPr>
        <sz val="13"/>
        <color theme="1"/>
        <rFont val="Times New Roman"/>
        <family val="1"/>
        <charset val="163"/>
        <scheme val="major"/>
      </rPr>
      <t xml:space="preserve">
Tiền photo: 10 tờ * 500 đ/tờ = 5000 đ  </t>
    </r>
  </si>
  <si>
    <t>Tổng cộng: có 49 tàu cá đủ điều kiện hỗ trợ/năm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</si>
</sst>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charset val="163"/>
      <scheme val="minor"/>
    </font>
    <font>
      <sz val="12"/>
      <color theme="1"/>
      <name val="Times New Roman"/>
      <family val="1"/>
      <charset val="163"/>
      <scheme val="major"/>
    </font>
    <font>
      <sz val="13"/>
      <color theme="1"/>
      <name val="Times New Roman"/>
      <family val="1"/>
      <charset val="163"/>
      <scheme val="major"/>
    </font>
    <font>
      <b/>
      <sz val="13"/>
      <color theme="1"/>
      <name val="Times New Roman"/>
      <family val="1"/>
      <charset val="163"/>
      <scheme val="major"/>
    </font>
    <font>
      <i/>
      <sz val="10"/>
      <color theme="1"/>
      <name val="Times New Roman"/>
      <family val="1"/>
      <charset val="163"/>
      <scheme val="major"/>
    </font>
    <font>
      <sz val="12"/>
      <name val="Times New Roman"/>
      <family val="1"/>
      <charset val="163"/>
    </font>
    <font>
      <sz val="13"/>
      <color theme="1"/>
      <name val="Times New Roman"/>
      <family val="1"/>
      <charset val="163"/>
    </font>
    <font>
      <b/>
      <sz val="13"/>
      <color rgb="FFFFC000"/>
      <name val="Times New Roman"/>
      <family val="1"/>
      <charset val="163"/>
      <scheme val="major"/>
    </font>
    <font>
      <sz val="13"/>
      <color rgb="FFFF0000"/>
      <name val="Times New Roman"/>
      <family val="1"/>
      <charset val="163"/>
      <scheme val="major"/>
    </font>
    <font>
      <sz val="13"/>
      <name val="Times New Roman"/>
      <family val="1"/>
      <charset val="163"/>
      <scheme val="maj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xf numFmtId="0" fontId="2" fillId="0" borderId="1" xfId="0" applyFont="1" applyBorder="1"/>
    <xf numFmtId="0" fontId="3" fillId="0" borderId="1" xfId="0" applyFont="1" applyBorder="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3" fontId="2" fillId="0" borderId="0" xfId="0" applyNumberFormat="1" applyFont="1"/>
    <xf numFmtId="3" fontId="3" fillId="0" borderId="1" xfId="0" applyNumberFormat="1" applyFont="1" applyBorder="1" applyAlignment="1">
      <alignment horizontal="center" vertical="top" wrapText="1"/>
    </xf>
    <xf numFmtId="3" fontId="2" fillId="0" borderId="1" xfId="0" applyNumberFormat="1" applyFont="1" applyBorder="1"/>
    <xf numFmtId="0" fontId="2" fillId="0" borderId="1" xfId="0" applyFont="1" applyBorder="1" applyAlignment="1">
      <alignment vertical="center"/>
    </xf>
    <xf numFmtId="3" fontId="2" fillId="0" borderId="1" xfId="0" applyNumberFormat="1" applyFont="1" applyBorder="1" applyAlignment="1">
      <alignment vertical="center"/>
    </xf>
    <xf numFmtId="0" fontId="2" fillId="0" borderId="1" xfId="0" applyFont="1" applyBorder="1" applyAlignment="1">
      <alignment horizontal="center" vertical="center" wrapText="1"/>
    </xf>
    <xf numFmtId="3" fontId="2" fillId="2" borderId="0" xfId="0" applyNumberFormat="1" applyFont="1" applyFill="1"/>
    <xf numFmtId="0" fontId="3" fillId="0" borderId="0" xfId="0" applyFont="1"/>
    <xf numFmtId="3" fontId="2" fillId="2" borderId="1" xfId="0" applyNumberFormat="1" applyFont="1" applyFill="1" applyBorder="1"/>
    <xf numFmtId="0" fontId="1" fillId="0" borderId="1" xfId="0" applyFont="1" applyBorder="1"/>
    <xf numFmtId="3" fontId="3" fillId="2" borderId="1" xfId="0" applyNumberFormat="1" applyFont="1" applyFill="1" applyBorder="1" applyAlignment="1">
      <alignment horizontal="center" vertical="top" wrapText="1"/>
    </xf>
    <xf numFmtId="3" fontId="2" fillId="2" borderId="1" xfId="0" applyNumberFormat="1" applyFont="1" applyFill="1" applyBorder="1" applyAlignment="1">
      <alignment vertical="center"/>
    </xf>
    <xf numFmtId="0" fontId="3" fillId="0" borderId="1" xfId="0" applyFont="1" applyBorder="1" applyAlignment="1">
      <alignment horizontal="center"/>
    </xf>
    <xf numFmtId="0" fontId="2" fillId="0" borderId="0" xfId="0" applyFont="1" applyAlignment="1">
      <alignment vertical="top"/>
    </xf>
    <xf numFmtId="0" fontId="2" fillId="0" borderId="0" xfId="0" applyFont="1" applyAlignment="1">
      <alignment vertical="top" wrapText="1"/>
    </xf>
    <xf numFmtId="0" fontId="5" fillId="0" borderId="0" xfId="0" applyFont="1" applyAlignment="1">
      <alignment horizontal="center" vertical="top" wrapText="1"/>
    </xf>
    <xf numFmtId="0" fontId="2" fillId="0" borderId="0" xfId="0" applyFont="1" applyAlignment="1">
      <alignment vertical="center" wrapText="1"/>
    </xf>
    <xf numFmtId="3" fontId="3" fillId="0" borderId="1" xfId="0" applyNumberFormat="1" applyFont="1" applyBorder="1"/>
    <xf numFmtId="3" fontId="3" fillId="2" borderId="1" xfId="0" applyNumberFormat="1" applyFont="1" applyFill="1" applyBorder="1"/>
    <xf numFmtId="0" fontId="2" fillId="3" borderId="1" xfId="0" applyFont="1" applyFill="1" applyBorder="1"/>
    <xf numFmtId="3" fontId="2" fillId="3" borderId="1" xfId="0" applyNumberFormat="1" applyFont="1" applyFill="1" applyBorder="1"/>
    <xf numFmtId="0" fontId="2" fillId="0" borderId="1" xfId="0" applyFont="1" applyBorder="1" applyAlignment="1">
      <alignment horizontal="center" vertical="top" wrapText="1"/>
    </xf>
    <xf numFmtId="0" fontId="2" fillId="0" borderId="1" xfId="0" applyFont="1" applyBorder="1" applyAlignment="1">
      <alignment vertical="top"/>
    </xf>
    <xf numFmtId="0" fontId="1" fillId="0" borderId="1" xfId="0" applyFont="1" applyBorder="1" applyAlignment="1">
      <alignment horizontal="center" vertical="top" wrapText="1"/>
    </xf>
    <xf numFmtId="3" fontId="2" fillId="0" borderId="1" xfId="0" applyNumberFormat="1" applyFont="1" applyBorder="1" applyAlignment="1">
      <alignment vertical="top"/>
    </xf>
    <xf numFmtId="3" fontId="2" fillId="2" borderId="1" xfId="0" applyNumberFormat="1" applyFont="1" applyFill="1" applyBorder="1" applyAlignment="1">
      <alignment vertical="top"/>
    </xf>
    <xf numFmtId="0" fontId="6" fillId="0" borderId="1" xfId="0" applyFont="1" applyBorder="1" applyAlignment="1">
      <alignment horizontal="center" vertical="top" wrapText="1"/>
    </xf>
    <xf numFmtId="0" fontId="7" fillId="0" borderId="1" xfId="0" applyFont="1" applyBorder="1"/>
    <xf numFmtId="3" fontId="7" fillId="0" borderId="1" xfId="0" applyNumberFormat="1" applyFont="1" applyBorder="1"/>
    <xf numFmtId="3" fontId="7" fillId="2" borderId="1" xfId="0" applyNumberFormat="1" applyFont="1" applyFill="1" applyBorder="1"/>
    <xf numFmtId="0" fontId="8" fillId="0" borderId="0" xfId="0" applyFont="1"/>
    <xf numFmtId="0" fontId="2" fillId="0" borderId="0" xfId="0" applyFont="1" applyFill="1" applyAlignment="1">
      <alignment horizontal="center" vertical="top" wrapText="1"/>
    </xf>
    <xf numFmtId="3" fontId="9" fillId="2" borderId="1" xfId="0" applyNumberFormat="1" applyFont="1" applyFill="1" applyBorder="1"/>
    <xf numFmtId="0" fontId="3" fillId="0" borderId="0" xfId="0" applyFont="1" applyAlignment="1">
      <alignment horizontal="center"/>
    </xf>
    <xf numFmtId="0" fontId="3" fillId="3" borderId="1" xfId="0" applyFont="1" applyFill="1" applyBorder="1" applyAlignment="1"/>
    <xf numFmtId="0" fontId="4" fillId="0" borderId="0" xfId="0" applyFont="1" applyAlignment="1">
      <alignment horizontal="right"/>
    </xf>
    <xf numFmtId="0" fontId="2" fillId="0" borderId="0" xfId="0" applyFont="1" applyAlignment="1">
      <alignment horizontal="right"/>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zoomScale="92" zoomScaleNormal="92" zoomScalePageLayoutView="77" workbookViewId="0">
      <selection activeCell="I13" sqref="I13"/>
    </sheetView>
  </sheetViews>
  <sheetFormatPr defaultRowHeight="16.3" x14ac:dyDescent="0.4"/>
  <cols>
    <col min="1" max="1" width="4.0703125" style="1" customWidth="1"/>
    <col min="2" max="2" width="17" style="1" customWidth="1"/>
    <col min="3" max="3" width="13.42578125" style="1" customWidth="1"/>
    <col min="4" max="4" width="7.78515625" style="1" customWidth="1"/>
    <col min="5" max="5" width="9.85546875" style="7" customWidth="1"/>
    <col min="6" max="6" width="9.140625" style="7"/>
    <col min="7" max="7" width="9.140625" style="1"/>
    <col min="8" max="8" width="7.7109375" style="1" customWidth="1"/>
    <col min="9" max="9" width="9.92578125" style="1" customWidth="1"/>
    <col min="10" max="10" width="10.78515625" style="13" customWidth="1"/>
    <col min="11" max="11" width="11.78515625" style="7" customWidth="1"/>
    <col min="12" max="12" width="9.42578125" style="1" customWidth="1"/>
    <col min="13" max="13" width="46.140625" style="1" customWidth="1"/>
    <col min="14" max="16384" width="9.140625" style="1"/>
  </cols>
  <sheetData>
    <row r="1" spans="1:14" x14ac:dyDescent="0.4">
      <c r="A1" s="1" t="s">
        <v>0</v>
      </c>
      <c r="I1" s="42" t="s">
        <v>41</v>
      </c>
      <c r="J1" s="43"/>
      <c r="K1" s="43"/>
      <c r="L1" s="43"/>
    </row>
    <row r="3" spans="1:14" x14ac:dyDescent="0.4">
      <c r="A3" s="40" t="s">
        <v>1</v>
      </c>
      <c r="B3" s="40"/>
      <c r="C3" s="40"/>
      <c r="D3" s="40"/>
      <c r="E3" s="40"/>
      <c r="F3" s="40"/>
      <c r="G3" s="40"/>
      <c r="H3" s="40"/>
      <c r="I3" s="40"/>
      <c r="J3" s="40"/>
      <c r="K3" s="40"/>
      <c r="L3" s="40"/>
    </row>
    <row r="5" spans="1:14" x14ac:dyDescent="0.4">
      <c r="A5" s="1" t="s">
        <v>42</v>
      </c>
    </row>
    <row r="6" spans="1:14" x14ac:dyDescent="0.4">
      <c r="A6" s="1" t="s">
        <v>2</v>
      </c>
    </row>
    <row r="8" spans="1:14" ht="81.45" x14ac:dyDescent="0.4">
      <c r="A8" s="4" t="s">
        <v>3</v>
      </c>
      <c r="B8" s="5" t="s">
        <v>4</v>
      </c>
      <c r="C8" s="6" t="s">
        <v>5</v>
      </c>
      <c r="D8" s="6" t="s">
        <v>6</v>
      </c>
      <c r="E8" s="8" t="s">
        <v>7</v>
      </c>
      <c r="F8" s="8" t="s">
        <v>8</v>
      </c>
      <c r="G8" s="6" t="s">
        <v>9</v>
      </c>
      <c r="H8" s="6" t="s">
        <v>10</v>
      </c>
      <c r="I8" s="6" t="s">
        <v>11</v>
      </c>
      <c r="J8" s="17" t="s">
        <v>12</v>
      </c>
      <c r="K8" s="8" t="s">
        <v>13</v>
      </c>
      <c r="L8" s="4" t="s">
        <v>14</v>
      </c>
    </row>
    <row r="9" spans="1:14" x14ac:dyDescent="0.4">
      <c r="A9" s="3">
        <v>1</v>
      </c>
      <c r="B9" s="3" t="s">
        <v>15</v>
      </c>
      <c r="C9" s="2"/>
      <c r="D9" s="2"/>
      <c r="E9" s="9"/>
      <c r="F9" s="9"/>
      <c r="G9" s="2"/>
      <c r="H9" s="2"/>
      <c r="I9" s="2"/>
      <c r="J9" s="15"/>
      <c r="K9" s="9"/>
      <c r="L9" s="2"/>
    </row>
    <row r="10" spans="1:14" s="20" customFormat="1" ht="47.6" customHeight="1" x14ac:dyDescent="0.35">
      <c r="A10" s="29" t="s">
        <v>16</v>
      </c>
      <c r="B10" s="29" t="s">
        <v>17</v>
      </c>
      <c r="C10" s="30" t="s">
        <v>19</v>
      </c>
      <c r="D10" s="29">
        <f>1*1.5</f>
        <v>1.5</v>
      </c>
      <c r="E10" s="31">
        <f>11510328900000000/(101343800*12*22*8)</f>
        <v>53777.007919845841</v>
      </c>
      <c r="F10" s="31">
        <v>1500</v>
      </c>
      <c r="G10" s="29">
        <v>0</v>
      </c>
      <c r="H10" s="29"/>
      <c r="I10" s="29"/>
      <c r="J10" s="32">
        <f>D10*E10+F10</f>
        <v>82165.511879768761</v>
      </c>
      <c r="K10" s="31"/>
      <c r="L10" s="29"/>
      <c r="M10" s="21" t="s">
        <v>44</v>
      </c>
    </row>
    <row r="11" spans="1:14" ht="231" customHeight="1" x14ac:dyDescent="0.4">
      <c r="A11" s="10" t="s">
        <v>18</v>
      </c>
      <c r="B11" s="28" t="s">
        <v>50</v>
      </c>
      <c r="C11" s="12" t="s">
        <v>20</v>
      </c>
      <c r="D11" s="10">
        <f>1*2.5</f>
        <v>2.5</v>
      </c>
      <c r="E11" s="11">
        <f>E10</f>
        <v>53777.007919845841</v>
      </c>
      <c r="F11" s="11">
        <f>4*500</f>
        <v>2000</v>
      </c>
      <c r="G11" s="10">
        <v>0</v>
      </c>
      <c r="H11" s="10"/>
      <c r="I11" s="10"/>
      <c r="J11" s="18">
        <f>D11*E11+F11</f>
        <v>136442.51979961462</v>
      </c>
      <c r="K11" s="11"/>
      <c r="L11" s="10"/>
      <c r="M11" s="21" t="s">
        <v>45</v>
      </c>
      <c r="N11" s="38"/>
    </row>
    <row r="12" spans="1:14" ht="103.3" customHeight="1" x14ac:dyDescent="0.4">
      <c r="A12" s="29" t="s">
        <v>21</v>
      </c>
      <c r="B12" s="33" t="s">
        <v>22</v>
      </c>
      <c r="C12" s="28" t="s">
        <v>25</v>
      </c>
      <c r="D12" s="10">
        <f>2*1.5</f>
        <v>3</v>
      </c>
      <c r="E12" s="11">
        <f>E10</f>
        <v>53777.007919845841</v>
      </c>
      <c r="F12" s="11">
        <v>1500</v>
      </c>
      <c r="G12" s="10">
        <v>0</v>
      </c>
      <c r="H12" s="10"/>
      <c r="I12" s="10"/>
      <c r="J12" s="18">
        <f>D12*E12+F12</f>
        <v>162831.02375953752</v>
      </c>
      <c r="K12" s="11"/>
      <c r="L12" s="10"/>
      <c r="M12" s="21" t="s">
        <v>43</v>
      </c>
      <c r="N12" s="37"/>
    </row>
    <row r="13" spans="1:14" ht="84.9" customHeight="1" x14ac:dyDescent="0.4">
      <c r="A13" s="29" t="s">
        <v>23</v>
      </c>
      <c r="B13" s="33" t="s">
        <v>24</v>
      </c>
      <c r="C13" s="28" t="s">
        <v>26</v>
      </c>
      <c r="D13" s="10"/>
      <c r="E13" s="11"/>
      <c r="F13" s="11"/>
      <c r="G13" s="10"/>
      <c r="H13" s="10"/>
      <c r="I13" s="10"/>
      <c r="J13" s="18">
        <f t="shared" ref="J13" si="0">D13*E13+F13</f>
        <v>0</v>
      </c>
      <c r="K13" s="9"/>
      <c r="L13" s="2"/>
    </row>
    <row r="14" spans="1:14" x14ac:dyDescent="0.4">
      <c r="A14" s="3">
        <v>2</v>
      </c>
      <c r="B14" s="3" t="s">
        <v>27</v>
      </c>
      <c r="C14" s="2" t="s">
        <v>28</v>
      </c>
      <c r="D14" s="2">
        <f>1*4.5</f>
        <v>4.5</v>
      </c>
      <c r="E14" s="9">
        <f>E11</f>
        <v>53777.007919845841</v>
      </c>
      <c r="F14" s="2"/>
      <c r="G14" s="2"/>
      <c r="H14" s="2"/>
      <c r="I14" s="2"/>
      <c r="J14" s="15">
        <f>D14*E14</f>
        <v>241996.5356393063</v>
      </c>
      <c r="K14" s="9"/>
      <c r="L14" s="2"/>
    </row>
    <row r="15" spans="1:14" x14ac:dyDescent="0.4">
      <c r="A15" s="2"/>
      <c r="B15" s="2"/>
      <c r="C15" s="2" t="s">
        <v>29</v>
      </c>
      <c r="D15" s="2"/>
      <c r="E15" s="2"/>
      <c r="F15" s="2"/>
      <c r="G15" s="2"/>
      <c r="H15" s="2"/>
      <c r="I15" s="2"/>
      <c r="J15" s="39">
        <v>8000</v>
      </c>
      <c r="K15" s="9"/>
      <c r="L15" s="2"/>
    </row>
    <row r="16" spans="1:14" x14ac:dyDescent="0.4">
      <c r="A16" s="2"/>
      <c r="B16" s="2"/>
      <c r="C16" s="2" t="s">
        <v>30</v>
      </c>
      <c r="D16" s="2">
        <f>1</f>
        <v>1</v>
      </c>
      <c r="E16" s="9">
        <f>E14</f>
        <v>53777.007919845841</v>
      </c>
      <c r="F16" s="2"/>
      <c r="G16" s="2"/>
      <c r="H16" s="2"/>
      <c r="I16" s="2"/>
      <c r="J16" s="15">
        <f>D16*E16</f>
        <v>53777.007919845841</v>
      </c>
      <c r="K16" s="9"/>
      <c r="L16" s="2"/>
    </row>
    <row r="17" spans="1:13" ht="18" customHeight="1" x14ac:dyDescent="0.4">
      <c r="A17" s="4">
        <v>3</v>
      </c>
      <c r="B17" s="44" t="s">
        <v>31</v>
      </c>
      <c r="C17" s="45"/>
      <c r="D17" s="45"/>
      <c r="E17" s="45"/>
      <c r="F17" s="45"/>
      <c r="G17" s="46"/>
      <c r="H17" s="2"/>
      <c r="I17" s="2"/>
      <c r="J17" s="15"/>
      <c r="K17" s="9"/>
      <c r="L17" s="2"/>
    </row>
    <row r="18" spans="1:13" x14ac:dyDescent="0.4">
      <c r="A18" s="2" t="s">
        <v>32</v>
      </c>
      <c r="B18" s="2" t="s">
        <v>35</v>
      </c>
      <c r="C18" s="2"/>
      <c r="D18" s="2"/>
      <c r="E18" s="9"/>
      <c r="F18" s="9"/>
      <c r="G18" s="2"/>
      <c r="H18" s="2"/>
      <c r="I18" s="2"/>
      <c r="J18" s="15">
        <v>0</v>
      </c>
      <c r="K18" s="9"/>
      <c r="L18" s="2"/>
    </row>
    <row r="19" spans="1:13" x14ac:dyDescent="0.4">
      <c r="A19" s="2" t="s">
        <v>33</v>
      </c>
      <c r="B19" s="2" t="s">
        <v>36</v>
      </c>
      <c r="C19" s="2"/>
      <c r="D19" s="2"/>
      <c r="E19" s="9"/>
      <c r="F19" s="9"/>
      <c r="G19" s="2"/>
      <c r="H19" s="2"/>
      <c r="I19" s="2"/>
      <c r="J19" s="15">
        <v>0</v>
      </c>
      <c r="K19" s="9"/>
      <c r="L19" s="2"/>
    </row>
    <row r="20" spans="1:13" x14ac:dyDescent="0.4">
      <c r="A20" s="2" t="s">
        <v>34</v>
      </c>
      <c r="B20" s="16" t="s">
        <v>37</v>
      </c>
      <c r="C20" s="2"/>
      <c r="D20" s="2"/>
      <c r="E20" s="9"/>
      <c r="F20" s="9"/>
      <c r="G20" s="2"/>
      <c r="H20" s="2"/>
      <c r="I20" s="2"/>
      <c r="J20" s="15">
        <v>0</v>
      </c>
      <c r="K20" s="9"/>
      <c r="L20" s="2"/>
    </row>
    <row r="21" spans="1:13" ht="15.45" customHeight="1" x14ac:dyDescent="0.4">
      <c r="A21" s="14">
        <v>4</v>
      </c>
      <c r="B21" s="14" t="s">
        <v>38</v>
      </c>
    </row>
    <row r="22" spans="1:13" ht="52.75" customHeight="1" x14ac:dyDescent="0.4">
      <c r="A22" s="2"/>
      <c r="B22" s="2"/>
      <c r="C22" s="30" t="s">
        <v>49</v>
      </c>
      <c r="D22" s="10">
        <f>1*1</f>
        <v>1</v>
      </c>
      <c r="E22" s="11">
        <f>E16</f>
        <v>53777.007919845841</v>
      </c>
      <c r="F22" s="11">
        <f>10*500</f>
        <v>5000</v>
      </c>
      <c r="G22" s="10"/>
      <c r="H22" s="10"/>
      <c r="I22" s="10"/>
      <c r="J22" s="18">
        <f>(D22*E22)+F22</f>
        <v>58777.007919845841</v>
      </c>
      <c r="K22" s="11"/>
      <c r="L22" s="10"/>
      <c r="M22" s="23" t="s">
        <v>51</v>
      </c>
    </row>
    <row r="23" spans="1:13" ht="46.3" x14ac:dyDescent="0.4">
      <c r="A23" s="2"/>
      <c r="B23" s="2"/>
      <c r="C23" s="22" t="s">
        <v>46</v>
      </c>
      <c r="D23" s="10">
        <v>1</v>
      </c>
      <c r="E23" s="11">
        <f>E22</f>
        <v>53777.007919845841</v>
      </c>
      <c r="F23" s="11"/>
      <c r="G23" s="10"/>
      <c r="H23" s="10"/>
      <c r="I23" s="10"/>
      <c r="J23" s="18">
        <f>D23*10*E23</f>
        <v>537770.07919845846</v>
      </c>
      <c r="K23" s="9"/>
      <c r="L23" s="2"/>
      <c r="M23" s="23" t="s">
        <v>47</v>
      </c>
    </row>
    <row r="24" spans="1:13" x14ac:dyDescent="0.4">
      <c r="A24" s="3">
        <v>5</v>
      </c>
      <c r="B24" s="3" t="s">
        <v>39</v>
      </c>
      <c r="C24" s="2"/>
      <c r="D24" s="2"/>
      <c r="E24" s="9"/>
      <c r="F24" s="9"/>
      <c r="G24" s="2"/>
      <c r="H24" s="2"/>
      <c r="I24" s="2"/>
      <c r="J24" s="15"/>
      <c r="K24" s="9"/>
      <c r="L24" s="2"/>
    </row>
    <row r="25" spans="1:13" x14ac:dyDescent="0.4">
      <c r="A25" s="3">
        <v>6</v>
      </c>
      <c r="B25" s="3" t="s">
        <v>40</v>
      </c>
      <c r="C25" s="2" t="s">
        <v>28</v>
      </c>
      <c r="D25" s="2">
        <f>D14</f>
        <v>4.5</v>
      </c>
      <c r="E25" s="9">
        <f>E14</f>
        <v>53777.007919845841</v>
      </c>
      <c r="F25" s="9"/>
      <c r="G25" s="2"/>
      <c r="H25" s="2"/>
      <c r="I25" s="2"/>
      <c r="J25" s="15">
        <f>D25*E25</f>
        <v>241996.5356393063</v>
      </c>
      <c r="K25" s="9"/>
      <c r="L25" s="2"/>
    </row>
    <row r="26" spans="1:13" x14ac:dyDescent="0.4">
      <c r="A26" s="2"/>
      <c r="B26" s="2"/>
      <c r="C26" s="2" t="s">
        <v>29</v>
      </c>
      <c r="D26" s="2"/>
      <c r="E26" s="9"/>
      <c r="F26" s="9"/>
      <c r="G26" s="2"/>
      <c r="H26" s="2"/>
      <c r="I26" s="2"/>
      <c r="J26" s="39">
        <v>8000</v>
      </c>
      <c r="K26" s="9"/>
      <c r="L26" s="2"/>
    </row>
    <row r="27" spans="1:13" x14ac:dyDescent="0.4">
      <c r="A27" s="2"/>
      <c r="B27" s="2"/>
      <c r="C27" s="2" t="s">
        <v>30</v>
      </c>
      <c r="D27" s="2">
        <f>D16</f>
        <v>1</v>
      </c>
      <c r="E27" s="9">
        <f>E25</f>
        <v>53777.007919845841</v>
      </c>
      <c r="F27" s="9"/>
      <c r="G27" s="2"/>
      <c r="H27" s="2"/>
      <c r="I27" s="2"/>
      <c r="J27" s="15">
        <f>D27*E27</f>
        <v>53777.007919845841</v>
      </c>
      <c r="K27" s="9"/>
      <c r="L27" s="2"/>
    </row>
    <row r="28" spans="1:13" x14ac:dyDescent="0.4">
      <c r="A28" s="2"/>
      <c r="B28" s="41" t="s">
        <v>48</v>
      </c>
      <c r="C28" s="41"/>
      <c r="D28" s="26"/>
      <c r="E28" s="27"/>
      <c r="F28" s="27"/>
      <c r="G28" s="26"/>
      <c r="H28" s="26">
        <v>1</v>
      </c>
      <c r="I28" s="26">
        <v>49</v>
      </c>
      <c r="J28" s="27"/>
      <c r="K28" s="27"/>
      <c r="L28" s="26"/>
      <c r="M28" s="1" t="s">
        <v>52</v>
      </c>
    </row>
    <row r="29" spans="1:13" x14ac:dyDescent="0.4">
      <c r="A29" s="2"/>
      <c r="B29" s="2"/>
      <c r="C29" s="3" t="s">
        <v>28</v>
      </c>
      <c r="D29" s="3"/>
      <c r="E29" s="24"/>
      <c r="F29" s="24"/>
      <c r="G29" s="3"/>
      <c r="H29" s="3"/>
      <c r="I29" s="3"/>
      <c r="J29" s="25">
        <f>J10+J11+J12+J14+J22+J23+J25</f>
        <v>1461979.2138358378</v>
      </c>
      <c r="K29" s="24">
        <f>J29*H28*I28</f>
        <v>71636981.477956057</v>
      </c>
      <c r="L29" s="2"/>
    </row>
    <row r="30" spans="1:13" x14ac:dyDescent="0.4">
      <c r="A30" s="2"/>
      <c r="B30" s="19"/>
      <c r="C30" s="34" t="s">
        <v>29</v>
      </c>
      <c r="D30" s="34"/>
      <c r="E30" s="35"/>
      <c r="F30" s="35"/>
      <c r="G30" s="34"/>
      <c r="H30" s="34"/>
      <c r="I30" s="34"/>
      <c r="J30" s="36">
        <f>J10+J11+J12+J13+J15+J22+J23+J26</f>
        <v>993986.14255722519</v>
      </c>
      <c r="K30" s="35">
        <f>J30*H28*I28</f>
        <v>48705320.985304035</v>
      </c>
      <c r="L30" s="2"/>
    </row>
    <row r="31" spans="1:13" x14ac:dyDescent="0.4">
      <c r="A31" s="2"/>
      <c r="B31" s="19"/>
      <c r="C31" s="3" t="s">
        <v>30</v>
      </c>
      <c r="D31" s="3"/>
      <c r="E31" s="24"/>
      <c r="F31" s="24"/>
      <c r="G31" s="3"/>
      <c r="H31" s="3"/>
      <c r="I31" s="3"/>
      <c r="J31" s="25">
        <f>J10+J11+J12+J13+J16+J22+J23+J27</f>
        <v>1085540.1583969169</v>
      </c>
      <c r="K31" s="24">
        <f>J31*H28*I28</f>
        <v>53191467.761448927</v>
      </c>
      <c r="L31" s="2"/>
    </row>
  </sheetData>
  <mergeCells count="4">
    <mergeCell ref="A3:L3"/>
    <mergeCell ref="B28:C28"/>
    <mergeCell ref="I1:L1"/>
    <mergeCell ref="B17:G17"/>
  </mergeCells>
  <pageMargins left="0.70866141732283472" right="0.36" top="0.28000000000000003" bottom="0.27" header="0.2" footer="0.2"/>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OS</cp:lastModifiedBy>
  <cp:lastPrinted>2026-01-23T03:48:53Z</cp:lastPrinted>
  <dcterms:created xsi:type="dcterms:W3CDTF">2026-01-22T07:26:38Z</dcterms:created>
  <dcterms:modified xsi:type="dcterms:W3CDTF">2026-02-02T07:53:53Z</dcterms:modified>
</cp:coreProperties>
</file>